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gnskab" sheetId="1" r:id="rId1"/>
    <sheet name="Noter" sheetId="2" r:id="rId2"/>
    <sheet name="Budget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24" i="3"/>
  <c r="B23"/>
  <c r="B25" s="1"/>
  <c r="B11"/>
  <c r="B16" s="1"/>
  <c r="B4"/>
  <c r="B8" s="1"/>
  <c r="C35" i="2"/>
  <c r="C37" s="1"/>
  <c r="C22"/>
  <c r="C24" s="1"/>
  <c r="C12"/>
  <c r="C14" s="1"/>
  <c r="B34" i="1"/>
  <c r="B30"/>
  <c r="B29"/>
  <c r="B31" s="1"/>
  <c r="B21"/>
  <c r="B20"/>
  <c r="B19"/>
  <c r="B18"/>
  <c r="B17"/>
  <c r="B16"/>
  <c r="B22" s="1"/>
  <c r="B13"/>
  <c r="B12"/>
  <c r="B11"/>
  <c r="B10"/>
  <c r="B9"/>
  <c r="B8"/>
  <c r="B7"/>
  <c r="B18" i="3" l="1"/>
  <c r="B29" s="1"/>
  <c r="B30" s="1"/>
  <c r="B36" i="1"/>
  <c r="B24"/>
  <c r="B35" s="1"/>
</calcChain>
</file>

<file path=xl/sharedStrings.xml><?xml version="1.0" encoding="utf-8"?>
<sst xmlns="http://schemas.openxmlformats.org/spreadsheetml/2006/main" count="86" uniqueCount="67">
  <si>
    <t>Regnskab for
Tørring Beboerforening</t>
  </si>
  <si>
    <t>Resultatopgørelse for 2017</t>
  </si>
  <si>
    <t>Indtægter</t>
  </si>
  <si>
    <t xml:space="preserve">Teltleje </t>
  </si>
  <si>
    <t>Note 2</t>
  </si>
  <si>
    <t>Kontingenter (40 medlemmer)</t>
  </si>
  <si>
    <t>Tilskud fra Sparekassens gavefond</t>
  </si>
  <si>
    <t>Note 1</t>
  </si>
  <si>
    <t>Kanoleje</t>
  </si>
  <si>
    <t>Gl. boldbane lejeindtægt 2016</t>
  </si>
  <si>
    <t>Renter</t>
  </si>
  <si>
    <t>I alt</t>
  </si>
  <si>
    <t>Udgifter</t>
  </si>
  <si>
    <t>Nedlæggelse af gl. boldbane</t>
  </si>
  <si>
    <t>Gl. boldbane leje 2017</t>
  </si>
  <si>
    <t>Udgifter til Fællesgrunden Selvejervej 10</t>
  </si>
  <si>
    <t>Udgifter vedrørende byfest/udlejningstelte</t>
  </si>
  <si>
    <t>Sociale arrangementer (fastelavn, generalfors. og jul)</t>
  </si>
  <si>
    <t>Diverse omkostninger</t>
  </si>
  <si>
    <t>Note 3</t>
  </si>
  <si>
    <t>resultat for 2017</t>
  </si>
  <si>
    <t>balance pr 31.12.2017</t>
  </si>
  <si>
    <t>Beholdninger</t>
  </si>
  <si>
    <t>Bankbeholdning</t>
  </si>
  <si>
    <t>Kassebeholdning</t>
  </si>
  <si>
    <t>Passiver</t>
  </si>
  <si>
    <t>Egenkap primo</t>
  </si>
  <si>
    <t>Resultat</t>
  </si>
  <si>
    <t>Egenkap. Ultimo</t>
  </si>
  <si>
    <t xml:space="preserve">dato                              Kasserer Hanne Myhlert Olsen                  </t>
  </si>
  <si>
    <t>dato                              Revisor Hans Jørgen Hansen</t>
  </si>
  <si>
    <t>dato                              Revisor Jens Tange</t>
  </si>
  <si>
    <t>Noter</t>
  </si>
  <si>
    <t>1. Specifikation af udgifter vedr. fællesgrunden:</t>
  </si>
  <si>
    <t xml:space="preserve">Grundskyld </t>
  </si>
  <si>
    <t>Reparation af tag på skuret</t>
  </si>
  <si>
    <t>Udgravning til legeplads (Marius)</t>
  </si>
  <si>
    <t>HY-land jordforandringssæt til legeplads</t>
  </si>
  <si>
    <t>Haveredskaber + indkøb til børnenes haver</t>
  </si>
  <si>
    <t>Forsikring</t>
  </si>
  <si>
    <t>Græsslåning (Niels)</t>
  </si>
  <si>
    <t>TOTAL VEDRØRENDE FÆLLESGRUNDEN</t>
  </si>
  <si>
    <t>2. Specifikation af udgifter til byfest- og udlejningstelte:</t>
  </si>
  <si>
    <t>Indtægter fra udlejning</t>
  </si>
  <si>
    <t>Nye rør til gammelt telt</t>
  </si>
  <si>
    <t>Leje af gulv til telt</t>
  </si>
  <si>
    <t>Indkøb af nye stole til byfestteltet</t>
  </si>
  <si>
    <t>TOTAL VEDRØRENDE TELTE</t>
  </si>
  <si>
    <t>3. Specifikation af diverse omkostninger:</t>
  </si>
  <si>
    <t>Sneglegift</t>
  </si>
  <si>
    <t xml:space="preserve">Gebyr for ny kontooprettelse </t>
  </si>
  <si>
    <t>Indkøb af løg til chikanerne</t>
  </si>
  <si>
    <t>Gevinst spørgeskemaundersøgelse</t>
  </si>
  <si>
    <t>Gaver (kano-plads og juletræ)</t>
  </si>
  <si>
    <t>Web-side</t>
  </si>
  <si>
    <t>Kontorartikler</t>
  </si>
  <si>
    <t>TOTAL DIVERSE OMKOSTNINGER</t>
  </si>
  <si>
    <t>Budget for 2018</t>
  </si>
  <si>
    <t>Kontingenter (40 medlemmer á 250 kr.)</t>
  </si>
  <si>
    <t>Kanoleje (7 nøgler)</t>
  </si>
  <si>
    <t>Sponsoraftale OK</t>
  </si>
  <si>
    <t>Gl. boldbane leje 2018</t>
  </si>
  <si>
    <t xml:space="preserve">Vedligeholdelsesudgifter Fællesgrunden </t>
  </si>
  <si>
    <t xml:space="preserve">Grundskyld Fællesgrunden </t>
  </si>
  <si>
    <t xml:space="preserve">Sociale arrangementer </t>
  </si>
  <si>
    <t>Resultat for 2018</t>
  </si>
  <si>
    <t>Balance pr 31.12.2018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</si>
</sst>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</font>
    <font>
      <sz val="10"/>
      <name val="Arial"/>
    </font>
    <font>
      <sz val="14"/>
      <name val="Calibri"/>
    </font>
    <font>
      <sz val="14"/>
      <name val="Calibri"/>
      <family val="2"/>
    </font>
    <font>
      <b/>
      <sz val="20"/>
      <color theme="1"/>
      <name val="Calibri"/>
      <family val="2"/>
      <scheme val="minor"/>
    </font>
    <font>
      <b/>
      <sz val="2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50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" fontId="5" fillId="0" borderId="0" xfId="0" applyNumberFormat="1" applyFont="1" applyBorder="1"/>
    <xf numFmtId="4" fontId="5" fillId="0" borderId="0" xfId="0" applyNumberFormat="1" applyFont="1"/>
    <xf numFmtId="0" fontId="5" fillId="0" borderId="0" xfId="0" applyFont="1" applyFill="1"/>
    <xf numFmtId="4" fontId="5" fillId="0" borderId="0" xfId="0" applyNumberFormat="1" applyFont="1" applyFill="1"/>
    <xf numFmtId="0" fontId="6" fillId="0" borderId="0" xfId="0" applyFont="1"/>
    <xf numFmtId="4" fontId="5" fillId="0" borderId="1" xfId="0" applyNumberFormat="1" applyFont="1" applyBorder="1"/>
    <xf numFmtId="4" fontId="4" fillId="0" borderId="0" xfId="0" applyNumberFormat="1" applyFont="1"/>
    <xf numFmtId="0" fontId="8" fillId="0" borderId="0" xfId="2" applyFont="1" applyFill="1"/>
    <xf numFmtId="0" fontId="0" fillId="0" borderId="0" xfId="0" applyBorder="1"/>
    <xf numFmtId="4" fontId="0" fillId="0" borderId="0" xfId="0" applyNumberFormat="1" applyBorder="1"/>
    <xf numFmtId="0" fontId="6" fillId="0" borderId="0" xfId="0" applyFont="1" applyFill="1"/>
    <xf numFmtId="4" fontId="0" fillId="0" borderId="0" xfId="0" applyNumberFormat="1"/>
    <xf numFmtId="0" fontId="9" fillId="0" borderId="0" xfId="2" applyFont="1" applyFill="1"/>
    <xf numFmtId="0" fontId="3" fillId="0" borderId="0" xfId="0" applyFont="1"/>
    <xf numFmtId="4" fontId="4" fillId="0" borderId="2" xfId="0" applyNumberFormat="1" applyFont="1" applyBorder="1"/>
    <xf numFmtId="0" fontId="0" fillId="0" borderId="1" xfId="0" applyBorder="1"/>
    <xf numFmtId="0" fontId="10" fillId="0" borderId="0" xfId="0" applyFont="1" applyBorder="1"/>
    <xf numFmtId="0" fontId="5" fillId="0" borderId="0" xfId="0" applyFont="1" applyBorder="1"/>
    <xf numFmtId="0" fontId="0" fillId="0" borderId="0" xfId="0" applyFill="1" applyBorder="1"/>
    <xf numFmtId="0" fontId="5" fillId="0" borderId="0" xfId="0" applyFont="1" applyFill="1" applyBorder="1"/>
    <xf numFmtId="4" fontId="5" fillId="0" borderId="0" xfId="0" applyNumberFormat="1" applyFont="1" applyFill="1" applyBorder="1"/>
    <xf numFmtId="43" fontId="5" fillId="0" borderId="0" xfId="1" applyFont="1"/>
    <xf numFmtId="0" fontId="6" fillId="0" borderId="0" xfId="0" applyFont="1" applyFill="1" applyBorder="1"/>
    <xf numFmtId="4" fontId="0" fillId="0" borderId="0" xfId="0" applyNumberFormat="1" applyFill="1" applyBorder="1"/>
    <xf numFmtId="0" fontId="3" fillId="0" borderId="0" xfId="0" applyFont="1" applyFill="1" applyBorder="1"/>
    <xf numFmtId="4" fontId="4" fillId="0" borderId="0" xfId="0" applyNumberFormat="1" applyFont="1" applyFill="1" applyBorder="1"/>
    <xf numFmtId="43" fontId="4" fillId="0" borderId="0" xfId="1" applyFont="1"/>
    <xf numFmtId="43" fontId="5" fillId="0" borderId="0" xfId="0" applyNumberFormat="1" applyFont="1"/>
    <xf numFmtId="43" fontId="0" fillId="0" borderId="0" xfId="1" applyFont="1"/>
    <xf numFmtId="43" fontId="0" fillId="0" borderId="0" xfId="0" applyNumberFormat="1"/>
    <xf numFmtId="164" fontId="3" fillId="0" borderId="0" xfId="1" applyNumberFormat="1" applyFont="1" applyAlignment="1">
      <alignment horizontal="center"/>
    </xf>
    <xf numFmtId="164" fontId="5" fillId="0" borderId="0" xfId="1" applyNumberFormat="1" applyFont="1"/>
    <xf numFmtId="164" fontId="5" fillId="0" borderId="0" xfId="1" applyNumberFormat="1" applyFont="1" applyBorder="1"/>
    <xf numFmtId="164" fontId="5" fillId="0" borderId="1" xfId="1" applyNumberFormat="1" applyFont="1" applyBorder="1"/>
    <xf numFmtId="164" fontId="4" fillId="0" borderId="0" xfId="1" applyNumberFormat="1" applyFont="1"/>
    <xf numFmtId="164" fontId="5" fillId="0" borderId="0" xfId="1" applyNumberFormat="1" applyFont="1" applyFill="1"/>
    <xf numFmtId="1" fontId="4" fillId="0" borderId="0" xfId="1" applyNumberFormat="1" applyFont="1"/>
    <xf numFmtId="164" fontId="0" fillId="0" borderId="0" xfId="1" applyNumberFormat="1" applyFont="1"/>
    <xf numFmtId="43" fontId="4" fillId="0" borderId="2" xfId="1" applyFont="1" applyBorder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1" fillId="0" borderId="0" xfId="0" applyFont="1" applyAlignment="1">
      <alignment horizontal="center"/>
    </xf>
  </cellXfs>
  <cellStyles count="3">
    <cellStyle name="1000-sep (2 dec)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boerforening/Kasserer/Regnskab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sseklade"/>
      <sheetName val="Regnskab"/>
      <sheetName val="Kanoudlejning"/>
      <sheetName val="Kontingent"/>
      <sheetName val="Noter"/>
      <sheetName val="Budget 2018"/>
    </sheetNames>
    <sheetDataSet>
      <sheetData sheetId="0">
        <row r="2">
          <cell r="M2">
            <v>-21801.98</v>
          </cell>
        </row>
        <row r="4">
          <cell r="D4">
            <v>1400</v>
          </cell>
        </row>
        <row r="34">
          <cell r="D34">
            <v>-139</v>
          </cell>
        </row>
        <row r="36">
          <cell r="D36">
            <v>-552.34</v>
          </cell>
        </row>
        <row r="37">
          <cell r="D37">
            <v>-800</v>
          </cell>
        </row>
        <row r="45">
          <cell r="D45">
            <v>5000</v>
          </cell>
        </row>
        <row r="52">
          <cell r="D52">
            <v>2200</v>
          </cell>
        </row>
        <row r="53">
          <cell r="D53">
            <v>-3940.3</v>
          </cell>
        </row>
        <row r="54">
          <cell r="D54">
            <v>3950</v>
          </cell>
        </row>
        <row r="57">
          <cell r="D57">
            <v>-795</v>
          </cell>
        </row>
        <row r="58">
          <cell r="D58">
            <v>-411.85</v>
          </cell>
        </row>
        <row r="59">
          <cell r="D59">
            <v>-250</v>
          </cell>
        </row>
        <row r="60">
          <cell r="D60">
            <v>-500</v>
          </cell>
        </row>
        <row r="61">
          <cell r="D61">
            <v>-59.85</v>
          </cell>
        </row>
        <row r="63">
          <cell r="D63">
            <v>-4998.75</v>
          </cell>
        </row>
        <row r="64">
          <cell r="D64">
            <v>-500</v>
          </cell>
        </row>
        <row r="65">
          <cell r="D65">
            <v>-0.29999999999999982</v>
          </cell>
        </row>
        <row r="66">
          <cell r="D66">
            <v>2450</v>
          </cell>
        </row>
        <row r="69">
          <cell r="D69">
            <v>-3405</v>
          </cell>
        </row>
        <row r="70">
          <cell r="D70">
            <v>900</v>
          </cell>
        </row>
        <row r="71">
          <cell r="D71">
            <v>-1125</v>
          </cell>
        </row>
        <row r="72">
          <cell r="D72">
            <v>2200</v>
          </cell>
        </row>
        <row r="74">
          <cell r="D74">
            <v>-2750</v>
          </cell>
        </row>
        <row r="75">
          <cell r="D75">
            <v>-1975.26</v>
          </cell>
        </row>
        <row r="76">
          <cell r="D76">
            <v>-1400</v>
          </cell>
        </row>
        <row r="77">
          <cell r="D77">
            <v>2000</v>
          </cell>
        </row>
        <row r="79">
          <cell r="D79">
            <v>-45</v>
          </cell>
        </row>
        <row r="80">
          <cell r="D80">
            <v>-500</v>
          </cell>
        </row>
        <row r="81">
          <cell r="D81">
            <v>-1792.75</v>
          </cell>
        </row>
        <row r="83">
          <cell r="D83">
            <v>-1979.45</v>
          </cell>
        </row>
        <row r="85">
          <cell r="E85">
            <v>-200</v>
          </cell>
        </row>
        <row r="86">
          <cell r="D86">
            <v>-4500</v>
          </cell>
        </row>
        <row r="87">
          <cell r="D87">
            <v>-1000</v>
          </cell>
          <cell r="E87">
            <v>-1000</v>
          </cell>
        </row>
        <row r="88">
          <cell r="D88">
            <v>9.61</v>
          </cell>
        </row>
        <row r="90">
          <cell r="D90">
            <v>15992.170000000006</v>
          </cell>
          <cell r="E90">
            <v>58.5</v>
          </cell>
        </row>
        <row r="91">
          <cell r="F91">
            <v>9875</v>
          </cell>
          <cell r="G91">
            <v>1800</v>
          </cell>
          <cell r="J91">
            <v>-2916.07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topLeftCell="A7" workbookViewId="0">
      <selection activeCell="A11" sqref="A11"/>
    </sheetView>
  </sheetViews>
  <sheetFormatPr defaultColWidth="8.85546875" defaultRowHeight="15"/>
  <cols>
    <col min="1" max="1" width="60.140625" customWidth="1"/>
    <col min="2" max="2" width="26.7109375" customWidth="1"/>
    <col min="3" max="3" width="15.85546875" style="2" customWidth="1"/>
    <col min="4" max="4" width="9.85546875" bestFit="1" customWidth="1"/>
    <col min="5" max="5" width="9.140625" bestFit="1" customWidth="1"/>
    <col min="6" max="6" width="9.85546875" bestFit="1" customWidth="1"/>
  </cols>
  <sheetData>
    <row r="1" spans="1:3" ht="23.25">
      <c r="A1" s="45" t="s">
        <v>0</v>
      </c>
      <c r="B1" s="45"/>
      <c r="C1" s="45"/>
    </row>
    <row r="2" spans="1:3">
      <c r="A2" s="1"/>
      <c r="B2" s="1"/>
    </row>
    <row r="3" spans="1:3" ht="18.75">
      <c r="A3" s="46" t="s">
        <v>1</v>
      </c>
      <c r="B3" s="46"/>
      <c r="C3" s="46"/>
    </row>
    <row r="4" spans="1:3" ht="18.75">
      <c r="A4" s="3"/>
      <c r="B4" s="3"/>
      <c r="C4" s="3"/>
    </row>
    <row r="5" spans="1:3" ht="18.75">
      <c r="A5" s="4" t="s">
        <v>2</v>
      </c>
      <c r="B5" s="5"/>
    </row>
    <row r="7" spans="1:3" ht="18.75">
      <c r="A7" s="5" t="s">
        <v>3</v>
      </c>
      <c r="B7" s="6">
        <f>[1]kasseklade!D52+[1]kasseklade!D54+[1]kasseklade!D66+[1]kasseklade!D70+[1]kasseklade!D72+[1]kasseklade!D77</f>
        <v>13700</v>
      </c>
      <c r="C7" s="2" t="s">
        <v>4</v>
      </c>
    </row>
    <row r="8" spans="1:3" ht="18.75">
      <c r="A8" s="5" t="s">
        <v>5</v>
      </c>
      <c r="B8" s="7">
        <f>+[1]kasseklade!F91</f>
        <v>9875</v>
      </c>
    </row>
    <row r="9" spans="1:3" ht="18.75">
      <c r="A9" s="8" t="s">
        <v>6</v>
      </c>
      <c r="B9" s="9">
        <f>[1]kasseklade!D45</f>
        <v>5000</v>
      </c>
      <c r="C9" s="2" t="s">
        <v>7</v>
      </c>
    </row>
    <row r="10" spans="1:3" ht="18.75">
      <c r="A10" s="5" t="s">
        <v>8</v>
      </c>
      <c r="B10" s="7">
        <f>+[1]kasseklade!G91</f>
        <v>1800</v>
      </c>
    </row>
    <row r="11" spans="1:3" ht="18.75">
      <c r="A11" s="5" t="s">
        <v>9</v>
      </c>
      <c r="B11" s="7">
        <f>[1]kasseklade!D4</f>
        <v>1400</v>
      </c>
    </row>
    <row r="12" spans="1:3" ht="19.5" thickBot="1">
      <c r="A12" s="10" t="s">
        <v>10</v>
      </c>
      <c r="B12" s="11">
        <f>[1]kasseklade!D88+[1]kasseklade!D65</f>
        <v>9.3099999999999987</v>
      </c>
    </row>
    <row r="13" spans="1:3" ht="18.75">
      <c r="A13" s="4" t="s">
        <v>11</v>
      </c>
      <c r="B13" s="12">
        <f>SUM(B7:B12)</f>
        <v>31784.31</v>
      </c>
    </row>
    <row r="14" spans="1:3" ht="18.75">
      <c r="A14" s="5"/>
      <c r="B14" s="5"/>
    </row>
    <row r="15" spans="1:3" ht="18.75">
      <c r="A15" s="4" t="s">
        <v>12</v>
      </c>
      <c r="B15" s="5"/>
    </row>
    <row r="16" spans="1:3" ht="18.75">
      <c r="A16" s="13" t="s">
        <v>13</v>
      </c>
      <c r="B16" s="9">
        <f>[1]kasseklade!D86+[1]kasseklade!D87+[1]kasseklade!E87</f>
        <v>-6500</v>
      </c>
    </row>
    <row r="17" spans="1:6" ht="18.75">
      <c r="A17" s="8" t="s">
        <v>14</v>
      </c>
      <c r="B17" s="9">
        <f>[1]kasseklade!D76</f>
        <v>-1400</v>
      </c>
      <c r="D17" s="14"/>
      <c r="E17" s="14"/>
      <c r="F17" s="15"/>
    </row>
    <row r="18" spans="1:6" ht="18.75">
      <c r="A18" s="16" t="s">
        <v>15</v>
      </c>
      <c r="B18" s="9">
        <f>[1]kasseklade!D36+[1]kasseklade!D53+[1]kasseklade!D58+[1]kasseklade!D74+[1]kasseklade!D75+[1]kasseklade!D81+[1]kasseklade!D83+[1]kasseklade!D57+[1]kasseklade!D64</f>
        <v>-14696.95</v>
      </c>
      <c r="C18" s="2" t="s">
        <v>7</v>
      </c>
      <c r="D18" s="14"/>
      <c r="E18" s="14"/>
      <c r="F18" s="14"/>
    </row>
    <row r="19" spans="1:6" ht="18.75">
      <c r="A19" s="16" t="s">
        <v>16</v>
      </c>
      <c r="B19" s="9">
        <f>[1]kasseklade!D69+[1]kasseklade!D71+[1]kasseklade!D63</f>
        <v>-9528.75</v>
      </c>
      <c r="C19" s="2" t="s">
        <v>4</v>
      </c>
      <c r="E19" s="17"/>
    </row>
    <row r="20" spans="1:6" ht="18.75">
      <c r="A20" s="18" t="s">
        <v>17</v>
      </c>
      <c r="B20" s="9">
        <f>+[1]kasseklade!J91</f>
        <v>-2916.07</v>
      </c>
    </row>
    <row r="21" spans="1:6" ht="19.5" thickBot="1">
      <c r="A21" s="10" t="s">
        <v>18</v>
      </c>
      <c r="B21" s="11">
        <f>[1]kasseklade!D34+[1]kasseklade!D37+[1]kasseklade!D59+[1]kasseklade!D60+[1]kasseklade!D61+[1]kasseklade!D79+[1]kasseklade!D80+[1]kasseklade!E85</f>
        <v>-2493.85</v>
      </c>
      <c r="C21" s="2" t="s">
        <v>19</v>
      </c>
    </row>
    <row r="22" spans="1:6" ht="18.75">
      <c r="A22" s="4" t="s">
        <v>11</v>
      </c>
      <c r="B22" s="12">
        <f>SUM(B16:B21)</f>
        <v>-37535.620000000003</v>
      </c>
    </row>
    <row r="23" spans="1:6" ht="18.75">
      <c r="A23" s="5"/>
      <c r="B23" s="5"/>
    </row>
    <row r="24" spans="1:6" ht="18.75">
      <c r="A24" s="19" t="s">
        <v>20</v>
      </c>
      <c r="B24" s="12">
        <f>+B13+B22</f>
        <v>-5751.3100000000013</v>
      </c>
    </row>
    <row r="25" spans="1:6" ht="18.75">
      <c r="A25" s="5"/>
      <c r="B25" s="5"/>
    </row>
    <row r="26" spans="1:6" ht="18.75">
      <c r="A26" s="5"/>
      <c r="B26" s="5"/>
    </row>
    <row r="27" spans="1:6" ht="18.75">
      <c r="A27" s="46" t="s">
        <v>21</v>
      </c>
      <c r="B27" s="47"/>
    </row>
    <row r="28" spans="1:6" ht="18.75">
      <c r="A28" s="4" t="s">
        <v>22</v>
      </c>
      <c r="B28" s="5"/>
    </row>
    <row r="29" spans="1:6" ht="18.75">
      <c r="A29" s="5" t="s">
        <v>23</v>
      </c>
      <c r="B29" s="7">
        <f>+[1]kasseklade!D90</f>
        <v>15992.170000000006</v>
      </c>
    </row>
    <row r="30" spans="1:6" ht="19.5" thickBot="1">
      <c r="A30" s="5" t="s">
        <v>24</v>
      </c>
      <c r="B30" s="7">
        <f>+[1]kasseklade!E90</f>
        <v>58.5</v>
      </c>
    </row>
    <row r="31" spans="1:6" ht="18.75">
      <c r="A31" s="4" t="s">
        <v>11</v>
      </c>
      <c r="B31" s="20">
        <f>+B29+B30</f>
        <v>16050.670000000006</v>
      </c>
    </row>
    <row r="32" spans="1:6" ht="18.75">
      <c r="A32" s="5"/>
      <c r="B32" s="7"/>
    </row>
    <row r="33" spans="1:4" ht="18.75">
      <c r="A33" s="4" t="s">
        <v>25</v>
      </c>
      <c r="B33" s="7"/>
    </row>
    <row r="34" spans="1:4" ht="18.75">
      <c r="A34" s="5" t="s">
        <v>26</v>
      </c>
      <c r="B34" s="7">
        <f>-[1]kasseklade!M2</f>
        <v>21801.98</v>
      </c>
    </row>
    <row r="35" spans="1:4" ht="19.5" thickBot="1">
      <c r="A35" s="5" t="s">
        <v>27</v>
      </c>
      <c r="B35" s="7">
        <f>+B24</f>
        <v>-5751.3100000000013</v>
      </c>
    </row>
    <row r="36" spans="1:4" ht="18.75">
      <c r="A36" s="4" t="s">
        <v>28</v>
      </c>
      <c r="B36" s="20">
        <f>SUM(B34:B35)</f>
        <v>16050.669999999998</v>
      </c>
      <c r="D36" s="17"/>
    </row>
    <row r="41" spans="1:4" ht="15.75" thickBot="1">
      <c r="A41" s="21"/>
    </row>
    <row r="42" spans="1:4">
      <c r="A42" t="s">
        <v>29</v>
      </c>
    </row>
    <row r="46" spans="1:4" ht="15.75" thickBot="1">
      <c r="A46" s="21"/>
    </row>
    <row r="47" spans="1:4">
      <c r="A47" t="s">
        <v>30</v>
      </c>
    </row>
    <row r="49" spans="1:2">
      <c r="B49" s="17"/>
    </row>
    <row r="50" spans="1:2" ht="18.75">
      <c r="B50" s="7"/>
    </row>
    <row r="51" spans="1:2" ht="15.75" thickBot="1">
      <c r="A51" s="21"/>
      <c r="B51" s="17"/>
    </row>
    <row r="52" spans="1:2">
      <c r="A52" t="s">
        <v>31</v>
      </c>
    </row>
  </sheetData>
  <mergeCells count="3">
    <mergeCell ref="A1:C1"/>
    <mergeCell ref="A3:C3"/>
    <mergeCell ref="A27:B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workbookViewId="0">
      <selection activeCell="F11" sqref="F11"/>
    </sheetView>
  </sheetViews>
  <sheetFormatPr defaultRowHeight="15"/>
  <cols>
    <col min="1" max="1" width="51.42578125" customWidth="1"/>
    <col min="2" max="2" width="14" bestFit="1" customWidth="1"/>
    <col min="3" max="3" width="14.85546875" bestFit="1" customWidth="1"/>
  </cols>
  <sheetData>
    <row r="1" spans="1:3" ht="26.25">
      <c r="A1" s="22" t="s">
        <v>32</v>
      </c>
      <c r="B1" s="14"/>
    </row>
    <row r="2" spans="1:3" ht="18.75">
      <c r="A2" s="23"/>
      <c r="B2" s="14"/>
    </row>
    <row r="3" spans="1:3" ht="18.75">
      <c r="A3" s="48" t="s">
        <v>33</v>
      </c>
      <c r="B3" s="48"/>
    </row>
    <row r="4" spans="1:3">
      <c r="A4" s="24"/>
      <c r="B4" s="24"/>
    </row>
    <row r="5" spans="1:3" ht="18.75">
      <c r="A5" s="25" t="s">
        <v>6</v>
      </c>
      <c r="B5" s="26"/>
      <c r="C5" s="27">
        <v>5000</v>
      </c>
    </row>
    <row r="6" spans="1:3" ht="18.75">
      <c r="A6" s="28" t="s">
        <v>34</v>
      </c>
      <c r="B6" s="26">
        <v>-3954.71</v>
      </c>
      <c r="C6" s="27"/>
    </row>
    <row r="7" spans="1:3" ht="18.75">
      <c r="A7" s="28" t="s">
        <v>35</v>
      </c>
      <c r="B7" s="26">
        <v>-3940.3</v>
      </c>
      <c r="C7" s="27"/>
    </row>
    <row r="8" spans="1:3" ht="18.75">
      <c r="A8" s="28" t="s">
        <v>36</v>
      </c>
      <c r="B8" s="26">
        <v>-2750</v>
      </c>
      <c r="C8" s="27"/>
    </row>
    <row r="9" spans="1:3" ht="18.75">
      <c r="A9" s="28" t="s">
        <v>37</v>
      </c>
      <c r="B9" s="26">
        <v>-1792.75</v>
      </c>
      <c r="C9" s="27"/>
    </row>
    <row r="10" spans="1:3" ht="18.75">
      <c r="A10" s="28" t="s">
        <v>38</v>
      </c>
      <c r="B10" s="26">
        <v>-964.19</v>
      </c>
      <c r="C10" s="27"/>
    </row>
    <row r="11" spans="1:3" ht="18.75">
      <c r="A11" s="28" t="s">
        <v>39</v>
      </c>
      <c r="B11" s="26">
        <v>-795</v>
      </c>
      <c r="C11" s="27"/>
    </row>
    <row r="12" spans="1:3" ht="18.75">
      <c r="A12" s="28" t="s">
        <v>40</v>
      </c>
      <c r="B12" s="26">
        <v>-500</v>
      </c>
      <c r="C12" s="27">
        <f>SUM(B6:B12)</f>
        <v>-14696.95</v>
      </c>
    </row>
    <row r="13" spans="1:3" ht="18.75">
      <c r="A13" s="24"/>
      <c r="B13" s="29"/>
      <c r="C13" s="27"/>
    </row>
    <row r="14" spans="1:3" ht="18.75">
      <c r="A14" s="30" t="s">
        <v>41</v>
      </c>
      <c r="B14" s="31"/>
      <c r="C14" s="32">
        <f>SUM(C5:C13)</f>
        <v>-9696.9500000000007</v>
      </c>
    </row>
    <row r="15" spans="1:3" ht="18.75">
      <c r="A15" s="5"/>
      <c r="B15" s="5"/>
    </row>
    <row r="17" spans="1:3" ht="18.75">
      <c r="A17" s="4" t="s">
        <v>42</v>
      </c>
    </row>
    <row r="19" spans="1:3" ht="18.75">
      <c r="A19" s="10" t="s">
        <v>43</v>
      </c>
      <c r="B19" s="27"/>
      <c r="C19" s="33">
        <v>13700</v>
      </c>
    </row>
    <row r="20" spans="1:3" ht="18.75">
      <c r="A20" s="10" t="s">
        <v>44</v>
      </c>
      <c r="B20" s="27">
        <v>-3405</v>
      </c>
    </row>
    <row r="21" spans="1:3" ht="18.75">
      <c r="A21" s="10" t="s">
        <v>45</v>
      </c>
      <c r="B21" s="27">
        <v>-1125</v>
      </c>
    </row>
    <row r="22" spans="1:3" ht="18.75">
      <c r="A22" s="10" t="s">
        <v>46</v>
      </c>
      <c r="B22" s="27">
        <v>-4998.75</v>
      </c>
      <c r="C22" s="33">
        <f>SUM(B20:B22)</f>
        <v>-9528.75</v>
      </c>
    </row>
    <row r="23" spans="1:3">
      <c r="C23" s="34"/>
    </row>
    <row r="24" spans="1:3" ht="18.75">
      <c r="A24" s="19" t="s">
        <v>47</v>
      </c>
      <c r="B24" s="4"/>
      <c r="C24" s="32">
        <f>SUM(C19:C23)</f>
        <v>4171.25</v>
      </c>
    </row>
    <row r="25" spans="1:3" ht="18.75">
      <c r="A25" s="19"/>
      <c r="B25" s="4"/>
      <c r="C25" s="32"/>
    </row>
    <row r="27" spans="1:3" ht="18.75">
      <c r="A27" s="4" t="s">
        <v>48</v>
      </c>
    </row>
    <row r="29" spans="1:3" ht="18.75">
      <c r="A29" s="10" t="s">
        <v>49</v>
      </c>
      <c r="B29" s="27">
        <v>-800</v>
      </c>
    </row>
    <row r="30" spans="1:3" ht="18.75">
      <c r="A30" s="5" t="s">
        <v>50</v>
      </c>
      <c r="B30" s="27">
        <v>-500</v>
      </c>
    </row>
    <row r="31" spans="1:3" ht="18.75">
      <c r="A31" s="10" t="s">
        <v>51</v>
      </c>
      <c r="B31" s="27">
        <v>-500</v>
      </c>
    </row>
    <row r="32" spans="1:3" ht="18.75">
      <c r="A32" s="10" t="s">
        <v>52</v>
      </c>
      <c r="B32" s="27">
        <v>-250</v>
      </c>
    </row>
    <row r="33" spans="1:3" ht="18.75">
      <c r="A33" s="10" t="s">
        <v>53</v>
      </c>
      <c r="B33" s="27">
        <v>-200</v>
      </c>
    </row>
    <row r="34" spans="1:3" ht="18.75">
      <c r="A34" s="10" t="s">
        <v>54</v>
      </c>
      <c r="B34" s="27">
        <v>-184</v>
      </c>
    </row>
    <row r="35" spans="1:3" ht="18.75">
      <c r="A35" s="10" t="s">
        <v>55</v>
      </c>
      <c r="B35" s="27">
        <v>-59.85</v>
      </c>
      <c r="C35" s="27">
        <f>SUM(B29:B35)</f>
        <v>-2493.85</v>
      </c>
    </row>
    <row r="36" spans="1:3">
      <c r="C36" s="34"/>
    </row>
    <row r="37" spans="1:3" ht="18.75">
      <c r="A37" s="19" t="s">
        <v>56</v>
      </c>
      <c r="B37" s="4"/>
      <c r="C37" s="32">
        <f>SUM(C35)</f>
        <v>-2493.85</v>
      </c>
    </row>
    <row r="40" spans="1:3">
      <c r="C40" s="35"/>
    </row>
  </sheetData>
  <mergeCells count="1"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topLeftCell="A12" workbookViewId="0">
      <selection activeCell="D22" sqref="D22"/>
    </sheetView>
  </sheetViews>
  <sheetFormatPr defaultColWidth="8.85546875" defaultRowHeight="15"/>
  <cols>
    <col min="1" max="1" width="60.140625" customWidth="1"/>
    <col min="2" max="2" width="17.42578125" style="43" customWidth="1"/>
    <col min="3" max="3" width="9.85546875" bestFit="1" customWidth="1"/>
    <col min="4" max="4" width="9.140625" bestFit="1" customWidth="1"/>
    <col min="5" max="5" width="9.85546875" bestFit="1" customWidth="1"/>
  </cols>
  <sheetData>
    <row r="1" spans="1:5" ht="28.5">
      <c r="A1" s="49" t="s">
        <v>57</v>
      </c>
      <c r="B1" s="49"/>
    </row>
    <row r="2" spans="1:5" ht="18.75">
      <c r="A2" s="3"/>
      <c r="B2" s="36"/>
    </row>
    <row r="3" spans="1:5" ht="18.75">
      <c r="A3" s="4" t="s">
        <v>2</v>
      </c>
      <c r="B3" s="37"/>
    </row>
    <row r="4" spans="1:5" ht="18.75">
      <c r="A4" s="5" t="s">
        <v>58</v>
      </c>
      <c r="B4" s="37">
        <f>40*250</f>
        <v>10000</v>
      </c>
    </row>
    <row r="5" spans="1:5" ht="18.75">
      <c r="A5" s="5" t="s">
        <v>3</v>
      </c>
      <c r="B5" s="38">
        <v>8000</v>
      </c>
    </row>
    <row r="6" spans="1:5" ht="18.75">
      <c r="A6" s="5" t="s">
        <v>59</v>
      </c>
      <c r="B6" s="38">
        <v>1400</v>
      </c>
    </row>
    <row r="7" spans="1:5" ht="19.5" thickBot="1">
      <c r="A7" s="5" t="s">
        <v>60</v>
      </c>
      <c r="B7" s="39">
        <v>1000</v>
      </c>
    </row>
    <row r="8" spans="1:5" ht="18.75">
      <c r="A8" s="4" t="s">
        <v>11</v>
      </c>
      <c r="B8" s="40">
        <f>SUM(B4:B7)</f>
        <v>20400</v>
      </c>
    </row>
    <row r="9" spans="1:5" ht="18.75">
      <c r="A9" s="5"/>
      <c r="B9" s="37"/>
    </row>
    <row r="10" spans="1:5" ht="18.75">
      <c r="A10" s="4" t="s">
        <v>12</v>
      </c>
      <c r="B10" s="37"/>
    </row>
    <row r="11" spans="1:5" ht="18.75">
      <c r="A11" s="8" t="s">
        <v>61</v>
      </c>
      <c r="B11" s="41">
        <f>[1]kasseklade!D76</f>
        <v>-1400</v>
      </c>
      <c r="C11" s="14"/>
      <c r="D11" s="14"/>
      <c r="E11" s="15"/>
    </row>
    <row r="12" spans="1:5" ht="18.75">
      <c r="A12" s="16" t="s">
        <v>62</v>
      </c>
      <c r="B12" s="41">
        <v>-5000</v>
      </c>
      <c r="C12" s="14"/>
      <c r="D12" s="14"/>
      <c r="E12" s="14"/>
    </row>
    <row r="13" spans="1:5" ht="18.75">
      <c r="A13" s="16" t="s">
        <v>63</v>
      </c>
      <c r="B13" s="41">
        <v>-4000</v>
      </c>
      <c r="C13" s="14"/>
      <c r="D13" s="14"/>
      <c r="E13" s="14"/>
    </row>
    <row r="14" spans="1:5" ht="18.75">
      <c r="A14" s="18" t="s">
        <v>64</v>
      </c>
      <c r="B14" s="41">
        <v>-5000</v>
      </c>
    </row>
    <row r="15" spans="1:5" ht="19.5" thickBot="1">
      <c r="A15" s="10" t="s">
        <v>18</v>
      </c>
      <c r="B15" s="39">
        <v>-5000</v>
      </c>
    </row>
    <row r="16" spans="1:5" ht="18.75">
      <c r="A16" s="4" t="s">
        <v>11</v>
      </c>
      <c r="B16" s="40">
        <f>SUM(B11:B15)</f>
        <v>-20400</v>
      </c>
    </row>
    <row r="17" spans="1:3" ht="18.75">
      <c r="A17" s="5"/>
      <c r="B17" s="37"/>
    </row>
    <row r="18" spans="1:3" ht="18.75">
      <c r="A18" s="19" t="s">
        <v>65</v>
      </c>
      <c r="B18" s="42">
        <f>+B8+B16</f>
        <v>0</v>
      </c>
    </row>
    <row r="19" spans="1:3" ht="18.75">
      <c r="A19" s="5"/>
      <c r="B19" s="37"/>
    </row>
    <row r="20" spans="1:3" ht="18.75">
      <c r="A20" s="5"/>
      <c r="B20" s="37"/>
    </row>
    <row r="21" spans="1:3" ht="18.75">
      <c r="A21" s="46" t="s">
        <v>66</v>
      </c>
      <c r="B21" s="47"/>
    </row>
    <row r="22" spans="1:3" ht="18.75">
      <c r="A22" s="4" t="s">
        <v>22</v>
      </c>
      <c r="B22" s="37"/>
    </row>
    <row r="23" spans="1:3" ht="18.75">
      <c r="A23" s="5" t="s">
        <v>23</v>
      </c>
      <c r="B23" s="27">
        <f>+[1]kasseklade!D90</f>
        <v>15992.170000000006</v>
      </c>
    </row>
    <row r="24" spans="1:3" ht="19.5" thickBot="1">
      <c r="A24" s="5" t="s">
        <v>24</v>
      </c>
      <c r="B24" s="27">
        <f>+[1]kasseklade!E90</f>
        <v>58.5</v>
      </c>
    </row>
    <row r="25" spans="1:3" ht="18.75">
      <c r="A25" s="4" t="s">
        <v>11</v>
      </c>
      <c r="B25" s="44">
        <f>+B23+B24</f>
        <v>16050.670000000006</v>
      </c>
    </row>
    <row r="26" spans="1:3" ht="18.75">
      <c r="A26" s="5"/>
      <c r="B26" s="27"/>
    </row>
    <row r="27" spans="1:3" ht="18.75">
      <c r="A27" s="4" t="s">
        <v>25</v>
      </c>
      <c r="B27" s="27"/>
    </row>
    <row r="28" spans="1:3" ht="18.75">
      <c r="A28" s="5" t="s">
        <v>26</v>
      </c>
      <c r="B28" s="27">
        <v>16050.67</v>
      </c>
    </row>
    <row r="29" spans="1:3" ht="19.5" thickBot="1">
      <c r="A29" s="5" t="s">
        <v>27</v>
      </c>
      <c r="B29" s="27">
        <f>+B18</f>
        <v>0</v>
      </c>
    </row>
    <row r="30" spans="1:3" ht="18.75">
      <c r="A30" s="4" t="s">
        <v>28</v>
      </c>
      <c r="B30" s="44">
        <f>SUM(B28:B29)</f>
        <v>16050.67</v>
      </c>
      <c r="C30" s="17"/>
    </row>
  </sheetData>
  <mergeCells count="2">
    <mergeCell ref="A1:B1"/>
    <mergeCell ref="A21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Regnskab</vt:lpstr>
      <vt:lpstr>Noter</vt:lpstr>
      <vt:lpstr>Budget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myhlert</dc:creator>
  <cp:lastModifiedBy>Bruger</cp:lastModifiedBy>
  <dcterms:created xsi:type="dcterms:W3CDTF">2018-02-15T18:09:05Z</dcterms:created>
  <dcterms:modified xsi:type="dcterms:W3CDTF">2018-02-16T07:58:09Z</dcterms:modified>
</cp:coreProperties>
</file>